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form" sheetId="1" r:id="rId1"/>
    <sheet name="dilekçe" sheetId="2" r:id="rId2"/>
  </sheets>
  <definedNames>
    <definedName name="_xlnm.Print_Area" localSheetId="0">form!$A$1:$J$25</definedName>
  </definedNames>
  <calcPr calcId="144525" concurrentCalc="0"/>
</workbook>
</file>

<file path=xl/calcChain.xml><?xml version="1.0" encoding="utf-8"?>
<calcChain xmlns="http://schemas.openxmlformats.org/spreadsheetml/2006/main">
  <c r="A11" i="1" l="1"/>
  <c r="A10" i="1"/>
  <c r="G20" i="1"/>
  <c r="E14" i="2"/>
  <c r="G10" i="1"/>
  <c r="G11" i="1"/>
  <c r="H11" i="1"/>
  <c r="B23" i="1"/>
  <c r="A17" i="2"/>
  <c r="D10" i="1"/>
  <c r="E10" i="1"/>
  <c r="H10" i="1"/>
  <c r="H16" i="1"/>
  <c r="L2" i="1"/>
  <c r="L5" i="1"/>
  <c r="L7" i="1"/>
  <c r="P7" i="1"/>
  <c r="L6" i="1"/>
  <c r="P6" i="1"/>
  <c r="O6" i="1"/>
  <c r="N6" i="1"/>
  <c r="L8" i="1"/>
  <c r="O7" i="1"/>
  <c r="N7" i="1"/>
  <c r="L9" i="1"/>
  <c r="O8" i="1"/>
  <c r="N8" i="1"/>
  <c r="P8" i="1"/>
  <c r="Q9" i="1"/>
  <c r="L10" i="1"/>
  <c r="O9" i="1"/>
  <c r="N9" i="1"/>
  <c r="L11" i="1"/>
  <c r="O10" i="1"/>
  <c r="N10" i="1"/>
  <c r="P10" i="1"/>
  <c r="P9" i="1"/>
  <c r="L12" i="1"/>
  <c r="O11" i="1"/>
  <c r="N11" i="1"/>
  <c r="P11" i="1"/>
  <c r="Q12" i="1"/>
  <c r="L13" i="1"/>
  <c r="O12" i="1"/>
  <c r="N12" i="1"/>
  <c r="P12" i="1"/>
  <c r="O13" i="1"/>
  <c r="N13" i="1"/>
  <c r="L14" i="1"/>
  <c r="P13" i="1"/>
  <c r="L17" i="1"/>
  <c r="N17" i="1"/>
  <c r="L15" i="1"/>
  <c r="O14" i="1"/>
  <c r="N14" i="1"/>
  <c r="P14" i="1"/>
  <c r="O15" i="1"/>
  <c r="N15" i="1"/>
  <c r="P15" i="1"/>
  <c r="M17" i="1"/>
  <c r="O17" i="1"/>
  <c r="L18" i="1"/>
  <c r="D18" i="1"/>
</calcChain>
</file>

<file path=xl/comments1.xml><?xml version="1.0" encoding="utf-8"?>
<comments xmlns="http://schemas.openxmlformats.org/spreadsheetml/2006/main">
  <authors>
    <author>Yazar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Gelinen il X 2
</t>
        </r>
      </text>
    </comment>
  </commentList>
</comments>
</file>

<file path=xl/sharedStrings.xml><?xml version="1.0" encoding="utf-8"?>
<sst xmlns="http://schemas.openxmlformats.org/spreadsheetml/2006/main" count="51" uniqueCount="51">
  <si>
    <t>Adı Soyadı</t>
  </si>
  <si>
    <t>Ünvanı</t>
  </si>
  <si>
    <t xml:space="preserve">YURTİÇİ GEÇİCİ GÖREV </t>
  </si>
  <si>
    <t>Aylık/Kadro Derecesi</t>
  </si>
  <si>
    <t xml:space="preserve">     YOLLUĞU BİLDİRİMİ</t>
  </si>
  <si>
    <t>Ek Göstergesi</t>
  </si>
  <si>
    <t>Dairesi</t>
  </si>
  <si>
    <t>Gündeliği</t>
  </si>
  <si>
    <t>Bütçe Yılı</t>
  </si>
  <si>
    <t>Oturma ve  Yolculuk   Tarihleri</t>
  </si>
  <si>
    <t>Alacaklının Nereden Nereye  Yolculuk Ettiği veya  Nerede Oturduğu</t>
  </si>
  <si>
    <t>Yolculuk ve Oturma Gündelikleri</t>
  </si>
  <si>
    <t>Yol Giderleri</t>
  </si>
  <si>
    <t>Genel Toplam</t>
  </si>
  <si>
    <t>Hareket Saatleri</t>
  </si>
  <si>
    <t>Gün Sayısı</t>
  </si>
  <si>
    <t>Günlüğü</t>
  </si>
  <si>
    <t xml:space="preserve">  T u t a r ı</t>
  </si>
  <si>
    <t>Çeşidi ve Mevkii</t>
  </si>
  <si>
    <t>T u t a r ı</t>
  </si>
  <si>
    <t>Otobüs</t>
  </si>
  <si>
    <t>Taksi</t>
  </si>
  <si>
    <t xml:space="preserve"> TL </t>
  </si>
  <si>
    <t>Kuruş</t>
  </si>
  <si>
    <t>TOPLAM</t>
  </si>
  <si>
    <t>Yukarıda adı soyadı ile görev süresi yazılı memurun onay tarihlerindeki yevmiyeleri</t>
  </si>
  <si>
    <t>gösterir bildirimdir.</t>
  </si>
  <si>
    <t>Beyan Sahibinin :</t>
  </si>
  <si>
    <t xml:space="preserve">Adı  Soyadı   :     </t>
  </si>
  <si>
    <t>Ünvanı          :</t>
  </si>
  <si>
    <r>
      <t>(1)</t>
    </r>
    <r>
      <rPr>
        <sz val="10"/>
        <rFont val="Times New Roman"/>
        <family val="1"/>
        <charset val="162"/>
      </rPr>
      <t xml:space="preserve"> Bu kısım bildirim sahibinin görevi yerine getirmesinden bilgisi olan amir tarafından imzalanır. </t>
    </r>
  </si>
  <si>
    <t>T.C</t>
  </si>
  <si>
    <t xml:space="preserve">Adıma tahakkuk eden Geçici Görev Yolluğu bedelinin aşağıda belirtmiş </t>
  </si>
  <si>
    <t>olduğum banka şubeme ve iban numarama yatırılabilmesi hususunda gereğini arz ederim.</t>
  </si>
  <si>
    <t>Banka / İban No       :   …………… BANKASI / …………….. Şubesi</t>
  </si>
  <si>
    <t xml:space="preserve">    T.C : ……………………………………………………</t>
  </si>
  <si>
    <t xml:space="preserve">  </t>
  </si>
  <si>
    <t xml:space="preserve"> TR…………………………………………………….</t>
  </si>
  <si>
    <t>İmza     :</t>
  </si>
  <si>
    <t xml:space="preserve"> Birim Amiri :</t>
  </si>
  <si>
    <t>Gidiş</t>
  </si>
  <si>
    <t>Dönüş</t>
  </si>
  <si>
    <t xml:space="preserve">Fakülte-Terminal-Fakülte </t>
  </si>
  <si>
    <t>Strateji Geliştirme Daire Başkanlığına</t>
  </si>
  <si>
    <t>İmza   :</t>
  </si>
  <si>
    <t>YOZGAT BOZOK ÜNİVERSİTESİ REKTÖRLÜĞÜ</t>
  </si>
  <si>
    <t>İmza</t>
  </si>
  <si>
    <t>Lisansüstü Eğitim Enstitüsü</t>
  </si>
  <si>
    <t>İstanbul-Yozgat-İstanbul</t>
  </si>
  <si>
    <t xml:space="preserve">   Cep Telefon : ……………………………………………………</t>
  </si>
  <si>
    <t>Mail : 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</si>
</sst>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TL&quot;;[Red]\-#,##0&quot; TL&quot;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0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 Tur"/>
      <family val="2"/>
      <charset val="162"/>
    </font>
    <font>
      <sz val="10"/>
      <name val="Times New Roman"/>
      <family val="1"/>
      <charset val="162"/>
    </font>
    <font>
      <b/>
      <sz val="12"/>
      <name val="Arial Tur"/>
      <family val="2"/>
      <charset val="162"/>
    </font>
    <font>
      <b/>
      <u/>
      <sz val="10"/>
      <name val="Times New Roman"/>
      <family val="1"/>
      <charset val="162"/>
    </font>
    <font>
      <sz val="12"/>
      <color theme="1"/>
      <name val="Cambria"/>
      <family val="1"/>
      <charset val="162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charset val="162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57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3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4" fontId="1" fillId="2" borderId="0" xfId="1" applyNumberFormat="1" applyFill="1"/>
    <xf numFmtId="0" fontId="1" fillId="0" borderId="0" xfId="1"/>
    <xf numFmtId="0" fontId="2" fillId="0" borderId="0" xfId="1" applyFont="1" applyFill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4" fontId="5" fillId="3" borderId="11" xfId="1" applyNumberFormat="1" applyFont="1" applyFill="1" applyBorder="1" applyAlignment="1">
      <alignment vertical="center"/>
    </xf>
    <xf numFmtId="3" fontId="5" fillId="4" borderId="12" xfId="1" applyNumberFormat="1" applyFont="1" applyFill="1" applyBorder="1" applyAlignment="1">
      <alignment vertical="center"/>
    </xf>
    <xf numFmtId="3" fontId="5" fillId="4" borderId="12" xfId="1" applyNumberFormat="1" applyFont="1" applyFill="1" applyBorder="1" applyAlignment="1">
      <alignment horizontal="center" vertical="center"/>
    </xf>
    <xf numFmtId="3" fontId="5" fillId="4" borderId="13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 wrapText="1"/>
    </xf>
    <xf numFmtId="4" fontId="5" fillId="4" borderId="11" xfId="1" applyNumberFormat="1" applyFont="1" applyFill="1" applyBorder="1" applyAlignment="1">
      <alignment vertical="center"/>
    </xf>
    <xf numFmtId="0" fontId="5" fillId="4" borderId="0" xfId="1" applyFont="1" applyFill="1" applyBorder="1"/>
    <xf numFmtId="3" fontId="5" fillId="4" borderId="16" xfId="1" applyNumberFormat="1" applyFont="1" applyFill="1" applyBorder="1"/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20" xfId="1" applyFont="1" applyFill="1" applyBorder="1" applyAlignment="1">
      <alignment horizontal="left" vertical="center" wrapText="1"/>
    </xf>
    <xf numFmtId="0" fontId="5" fillId="4" borderId="16" xfId="1" applyFont="1" applyFill="1" applyBorder="1"/>
    <xf numFmtId="0" fontId="3" fillId="0" borderId="0" xfId="1" applyFont="1" applyFill="1" applyAlignment="1">
      <alignment horizontal="left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12" fontId="2" fillId="0" borderId="29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0" borderId="28" xfId="1" applyNumberFormat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20" fontId="2" fillId="0" borderId="29" xfId="1" applyNumberFormat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3" xfId="1" applyNumberFormat="1" applyFont="1" applyFill="1" applyBorder="1" applyAlignment="1">
      <alignment horizontal="center" vertical="center" wrapText="1"/>
    </xf>
    <xf numFmtId="3" fontId="2" fillId="0" borderId="34" xfId="1" applyNumberFormat="1" applyFont="1" applyFill="1" applyBorder="1" applyAlignment="1">
      <alignment horizontal="center" vertical="center" wrapText="1"/>
    </xf>
    <xf numFmtId="3" fontId="2" fillId="0" borderId="33" xfId="1" quotePrefix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49" fontId="2" fillId="0" borderId="33" xfId="1" applyNumberFormat="1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3" fontId="2" fillId="0" borderId="33" xfId="1" applyNumberFormat="1" applyFont="1" applyFill="1" applyBorder="1" applyAlignment="1">
      <alignment horizontal="center" vertical="center" wrapText="1"/>
    </xf>
    <xf numFmtId="0" fontId="5" fillId="4" borderId="17" xfId="1" applyFont="1" applyFill="1" applyBorder="1"/>
    <xf numFmtId="0" fontId="6" fillId="0" borderId="0" xfId="1" applyFont="1" applyFill="1" applyBorder="1" applyAlignment="1">
      <alignment horizontal="left" vertical="center" wrapText="1"/>
    </xf>
    <xf numFmtId="2" fontId="6" fillId="0" borderId="0" xfId="1" applyNumberFormat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16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0" borderId="0" xfId="1" applyFont="1" applyFill="1" applyBorder="1" applyAlignment="1">
      <alignment horizontal="center" vertical="top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12" fontId="6" fillId="0" borderId="8" xfId="1" quotePrefix="1" applyNumberFormat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2" fontId="6" fillId="0" borderId="5" xfId="1" applyNumberFormat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2" fontId="4" fillId="0" borderId="22" xfId="1" applyNumberFormat="1" applyFont="1" applyFill="1" applyBorder="1" applyAlignment="1">
      <alignment horizontal="center" vertical="center" wrapText="1"/>
    </xf>
    <xf numFmtId="2" fontId="3" fillId="0" borderId="31" xfId="1" applyNumberFormat="1" applyFont="1" applyFill="1" applyBorder="1" applyAlignment="1">
      <alignment horizontal="center" vertical="center" wrapText="1"/>
    </xf>
    <xf numFmtId="20" fontId="2" fillId="0" borderId="32" xfId="1" applyNumberFormat="1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165" fontId="2" fillId="0" borderId="51" xfId="1" applyNumberFormat="1" applyFont="1" applyFill="1" applyBorder="1" applyAlignment="1">
      <alignment horizontal="center" vertical="center" wrapText="1"/>
    </xf>
    <xf numFmtId="165" fontId="2" fillId="0" borderId="52" xfId="1" applyNumberFormat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left" vertical="center" wrapText="1"/>
    </xf>
    <xf numFmtId="0" fontId="3" fillId="0" borderId="53" xfId="1" applyFont="1" applyFill="1" applyBorder="1" applyAlignment="1">
      <alignment horizontal="left" vertical="center" wrapText="1"/>
    </xf>
    <xf numFmtId="0" fontId="3" fillId="0" borderId="54" xfId="1" applyFont="1" applyFill="1" applyBorder="1" applyAlignment="1">
      <alignment horizontal="left" vertical="center" wrapText="1"/>
    </xf>
    <xf numFmtId="0" fontId="3" fillId="0" borderId="55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13" fillId="0" borderId="0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164" fontId="14" fillId="0" borderId="10" xfId="1" applyNumberFormat="1" applyFont="1" applyFill="1" applyBorder="1" applyAlignment="1">
      <alignment horizontal="left" vertical="center" wrapText="1"/>
    </xf>
    <xf numFmtId="2" fontId="2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4" xfId="1" applyFont="1" applyFill="1" applyBorder="1" applyAlignment="1" applyProtection="1">
      <alignment horizontal="center" vertical="center" wrapText="1"/>
      <protection hidden="1"/>
    </xf>
    <xf numFmtId="2" fontId="3" fillId="0" borderId="3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0" xfId="3" applyNumberFormat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8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3" fillId="0" borderId="41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4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7" fillId="5" borderId="50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/>
    </xf>
    <xf numFmtId="0" fontId="7" fillId="5" borderId="27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7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165" fontId="3" fillId="0" borderId="37" xfId="1" applyNumberFormat="1" applyFont="1" applyFill="1" applyBorder="1" applyAlignment="1">
      <alignment horizontal="right" vertical="center" wrapText="1"/>
    </xf>
    <xf numFmtId="165" fontId="3" fillId="0" borderId="38" xfId="1" applyNumberFormat="1" applyFont="1" applyFill="1" applyBorder="1" applyAlignment="1">
      <alignment horizontal="right" vertical="center" wrapText="1"/>
    </xf>
    <xf numFmtId="165" fontId="3" fillId="0" borderId="39" xfId="1" applyNumberFormat="1" applyFont="1" applyFill="1" applyBorder="1" applyAlignment="1">
      <alignment horizontal="right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16" xfId="2" applyFont="1" applyFill="1" applyBorder="1" applyAlignment="1">
      <alignment horizontal="left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56" xfId="0" applyFont="1" applyBorder="1" applyAlignment="1">
      <alignment horizontal="center"/>
    </xf>
  </cellXfs>
  <cellStyles count="4">
    <cellStyle name="Normal" xfId="0" builtinId="0"/>
    <cellStyle name="Normal_Hayri GÜVEN" xfId="2"/>
    <cellStyle name="Normal_YOLLUK ÖRNEK" xfId="3"/>
    <cellStyle name="Normal_YURT İÇİ GEÇİCİ GÖREV YOLLUĞU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412750</xdr:colOff>
      <xdr:row>0</xdr:row>
      <xdr:rowOff>0</xdr:rowOff>
    </xdr:from>
    <xdr:to>
      <xdr:col>50</xdr:col>
      <xdr:colOff>461140</xdr:colOff>
      <xdr:row>30</xdr:row>
      <xdr:rowOff>60496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12000" y="0"/>
          <a:ext cx="5477640" cy="7725854"/>
        </a:xfrm>
        <a:prstGeom prst="rect">
          <a:avLst/>
        </a:prstGeom>
      </xdr:spPr>
    </xdr:pic>
    <xdr:clientData/>
  </xdr:twoCellAnchor>
  <xdr:twoCellAnchor editAs="oneCell">
    <xdr:from>
      <xdr:col>50</xdr:col>
      <xdr:colOff>222250</xdr:colOff>
      <xdr:row>0</xdr:row>
      <xdr:rowOff>47625</xdr:rowOff>
    </xdr:from>
    <xdr:to>
      <xdr:col>60</xdr:col>
      <xdr:colOff>381865</xdr:colOff>
      <xdr:row>31</xdr:row>
      <xdr:rowOff>136726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50750" y="47625"/>
          <a:ext cx="6192115" cy="7944959"/>
        </a:xfrm>
        <a:prstGeom prst="rect">
          <a:avLst/>
        </a:prstGeom>
      </xdr:spPr>
    </xdr:pic>
    <xdr:clientData/>
  </xdr:twoCellAnchor>
  <xdr:twoCellAnchor editAs="oneCell">
    <xdr:from>
      <xdr:col>25</xdr:col>
      <xdr:colOff>571500</xdr:colOff>
      <xdr:row>0</xdr:row>
      <xdr:rowOff>0</xdr:rowOff>
    </xdr:from>
    <xdr:to>
      <xdr:col>35</xdr:col>
      <xdr:colOff>588819</xdr:colOff>
      <xdr:row>38</xdr:row>
      <xdr:rowOff>90301</xdr:rowOff>
    </xdr:to>
    <xdr:pic>
      <xdr:nvPicPr>
        <xdr:cNvPr id="9" name="Resim 8" descr="C:\Users\Casper\Downloads\WhatsApp Image 2026-02-27 at 09.26.25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2455" y="0"/>
          <a:ext cx="6078682" cy="933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194522</xdr:colOff>
      <xdr:row>0</xdr:row>
      <xdr:rowOff>0</xdr:rowOff>
    </xdr:from>
    <xdr:to>
      <xdr:col>26</xdr:col>
      <xdr:colOff>562841</xdr:colOff>
      <xdr:row>37</xdr:row>
      <xdr:rowOff>159574</xdr:rowOff>
    </xdr:to>
    <xdr:pic>
      <xdr:nvPicPr>
        <xdr:cNvPr id="10" name="Resim 9" descr="C:\Users\Casper\Downloads\WhatsApp Image 2026-02-27 at 09.26.14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15" y="0"/>
          <a:ext cx="8192426" cy="916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54427</xdr:colOff>
      <xdr:row>0</xdr:row>
      <xdr:rowOff>54429</xdr:rowOff>
    </xdr:from>
    <xdr:to>
      <xdr:col>19</xdr:col>
      <xdr:colOff>748392</xdr:colOff>
      <xdr:row>28</xdr:row>
      <xdr:rowOff>163286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1213" y="54429"/>
          <a:ext cx="6994072" cy="74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X26"/>
  <sheetViews>
    <sheetView tabSelected="1" view="pageBreakPreview" topLeftCell="B1" zoomScale="70" zoomScaleNormal="100" zoomScaleSheetLayoutView="70" workbookViewId="0">
      <selection activeCell="G14" sqref="G14"/>
    </sheetView>
  </sheetViews>
  <sheetFormatPr defaultRowHeight="15" x14ac:dyDescent="0.25"/>
  <cols>
    <col min="1" max="1" width="14.42578125" customWidth="1"/>
    <col min="2" max="2" width="35.42578125" customWidth="1"/>
    <col min="3" max="5" width="11.5703125" customWidth="1"/>
    <col min="7" max="7" width="10.140625" bestFit="1" customWidth="1"/>
    <col min="8" max="8" width="14.140625" customWidth="1"/>
    <col min="11" max="11" width="10.42578125" customWidth="1"/>
    <col min="19" max="24" width="19.85546875" style="87" customWidth="1"/>
  </cols>
  <sheetData>
    <row r="1" spans="1:24" ht="30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T1"/>
    </row>
    <row r="2" spans="1:2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>
        <f>H16</f>
        <v>684</v>
      </c>
      <c r="M2" s="3"/>
      <c r="N2" s="3"/>
      <c r="O2" s="3"/>
      <c r="P2" s="3"/>
      <c r="Q2" s="3"/>
    </row>
    <row r="3" spans="1:24" ht="25.5" customHeight="1" x14ac:dyDescent="0.25">
      <c r="A3" s="81" t="s">
        <v>0</v>
      </c>
      <c r="B3" s="68"/>
      <c r="C3" s="5"/>
      <c r="D3" s="6"/>
      <c r="E3" s="6"/>
      <c r="F3" s="6"/>
      <c r="G3" s="6"/>
      <c r="H3" s="6"/>
      <c r="I3" s="6"/>
      <c r="J3" s="7"/>
      <c r="K3" s="4"/>
      <c r="L3" s="3"/>
      <c r="M3" s="3"/>
      <c r="N3" s="3"/>
      <c r="O3" s="3"/>
      <c r="P3" s="3"/>
      <c r="Q3" s="3"/>
      <c r="S3" s="93"/>
      <c r="T3" s="93"/>
      <c r="U3" s="93"/>
      <c r="V3" s="93"/>
      <c r="W3" s="93"/>
      <c r="X3" s="93"/>
    </row>
    <row r="4" spans="1:24" ht="21.75" customHeight="1" thickBot="1" x14ac:dyDescent="0.3">
      <c r="A4" s="82" t="s">
        <v>1</v>
      </c>
      <c r="B4" s="69"/>
      <c r="C4" s="106" t="s">
        <v>2</v>
      </c>
      <c r="D4" s="107"/>
      <c r="E4" s="107"/>
      <c r="F4" s="107"/>
      <c r="G4" s="8"/>
      <c r="H4" s="8"/>
      <c r="I4" s="8"/>
      <c r="J4" s="9"/>
      <c r="K4" s="4"/>
      <c r="L4" s="3"/>
      <c r="M4" s="3"/>
      <c r="N4" s="3"/>
      <c r="O4" s="3"/>
      <c r="P4" s="3"/>
      <c r="Q4" s="3"/>
      <c r="S4" s="93"/>
      <c r="T4" s="93"/>
      <c r="U4" s="93"/>
      <c r="V4" s="93"/>
      <c r="W4" s="93"/>
      <c r="X4" s="93"/>
    </row>
    <row r="5" spans="1:24" ht="28.5" customHeight="1" thickBot="1" x14ac:dyDescent="0.3">
      <c r="A5" s="83" t="s">
        <v>3</v>
      </c>
      <c r="B5" s="70"/>
      <c r="C5" s="106" t="s">
        <v>4</v>
      </c>
      <c r="D5" s="107"/>
      <c r="E5" s="107"/>
      <c r="F5" s="107"/>
      <c r="G5" s="8"/>
      <c r="H5" s="10"/>
      <c r="I5" s="10"/>
      <c r="J5" s="88">
        <v>1</v>
      </c>
      <c r="K5" s="4"/>
      <c r="L5" s="11">
        <f>L2</f>
        <v>684</v>
      </c>
      <c r="M5" s="12"/>
      <c r="N5" s="13"/>
      <c r="O5" s="13"/>
      <c r="P5" s="13"/>
      <c r="Q5" s="14"/>
      <c r="S5" s="93"/>
      <c r="T5" s="93"/>
      <c r="U5" s="93"/>
      <c r="V5" s="93"/>
      <c r="W5" s="93"/>
      <c r="X5" s="93"/>
    </row>
    <row r="6" spans="1:24" ht="27" customHeight="1" thickBot="1" x14ac:dyDescent="0.3">
      <c r="A6" s="84" t="s">
        <v>5</v>
      </c>
      <c r="B6" s="71"/>
      <c r="C6" s="15"/>
      <c r="D6" s="8"/>
      <c r="E6" s="8"/>
      <c r="F6" s="8"/>
      <c r="G6" s="16"/>
      <c r="H6" s="66" t="s">
        <v>6</v>
      </c>
      <c r="I6" s="108" t="s">
        <v>47</v>
      </c>
      <c r="J6" s="109"/>
      <c r="K6" s="4"/>
      <c r="L6" s="17">
        <f>MOD(L5,100000000)</f>
        <v>684</v>
      </c>
      <c r="M6" s="18"/>
      <c r="N6" s="18" t="str">
        <f>IF(L6&lt;10000000,"",IF(L6&lt;20000000,"on",IF(L6&lt;30000000," yirmi",IF(L6&lt;40000000,"otuz",IF(L6&lt;50000000,"kırk",IF(L6&lt;60000000,"elli",""))))))</f>
        <v/>
      </c>
      <c r="O6" s="18" t="str">
        <f>IF(L6&gt;=100000000,"",IF(L6&gt;=90000000,"doksan",IF(L6&gt;=80000000,"seksen",IF(L6&gt;=70000000,"yetmiş",IF(L6&gt;=60000000,"altmış","")))))</f>
        <v/>
      </c>
      <c r="P6" s="18" t="str">
        <f>IF(L6&lt;10000000,"",N6&amp;O6)</f>
        <v/>
      </c>
      <c r="Q6" s="19"/>
      <c r="S6" s="93"/>
      <c r="T6" s="93"/>
      <c r="U6" s="93"/>
      <c r="V6" s="93"/>
      <c r="W6" s="93"/>
      <c r="X6" s="93"/>
    </row>
    <row r="7" spans="1:24" ht="25.5" customHeight="1" thickBot="1" x14ac:dyDescent="0.3">
      <c r="A7" s="15" t="s">
        <v>7</v>
      </c>
      <c r="B7" s="72">
        <v>420</v>
      </c>
      <c r="C7" s="20"/>
      <c r="D7" s="21"/>
      <c r="E7" s="21"/>
      <c r="F7" s="21"/>
      <c r="G7" s="22"/>
      <c r="H7" s="67" t="s">
        <v>8</v>
      </c>
      <c r="I7" s="110">
        <v>2026</v>
      </c>
      <c r="J7" s="111"/>
      <c r="K7" s="4"/>
      <c r="L7" s="17">
        <f>MOD(L5,10000000)</f>
        <v>684</v>
      </c>
      <c r="M7" s="18"/>
      <c r="N7" s="18" t="str">
        <f>IF(L7&lt;1000000,"milyon",IF(L7&lt;2000000,"birmilyon",IF(L7&lt;3000000,"ikimilyon",IF(L7&lt;4000000,"üçmilyon",IF(L7&lt;5000000,"dörtmilyon",IF(L7&lt;6000000,"beşmilyon",""))))))</f>
        <v>milyon</v>
      </c>
      <c r="O7" s="18" t="str">
        <f>IF(L7&gt;=10000000,"",IF(L7&gt;=9000000,"dokuzmilyon",IF(L7&gt;=8000000,"sekizmilyon",IF(L7&gt;=7000000,"yedimilyon",IF(L7&gt;=6000000,"altımilyon","")))))</f>
        <v/>
      </c>
      <c r="P7" s="18" t="str">
        <f>IF(L5&lt;1000000,"",N7&amp;O7)</f>
        <v/>
      </c>
      <c r="Q7" s="19"/>
    </row>
    <row r="8" spans="1:24" ht="15.75" customHeight="1" thickBot="1" x14ac:dyDescent="0.3">
      <c r="A8" s="122" t="s">
        <v>9</v>
      </c>
      <c r="B8" s="124" t="s">
        <v>10</v>
      </c>
      <c r="C8" s="97" t="s">
        <v>11</v>
      </c>
      <c r="D8" s="126"/>
      <c r="E8" s="98"/>
      <c r="F8" s="97" t="s">
        <v>12</v>
      </c>
      <c r="G8" s="98"/>
      <c r="H8" s="99" t="s">
        <v>13</v>
      </c>
      <c r="I8" s="97" t="s">
        <v>14</v>
      </c>
      <c r="J8" s="98"/>
      <c r="K8" s="4"/>
      <c r="L8" s="17">
        <f>MOD(L7,1000000)</f>
        <v>684</v>
      </c>
      <c r="M8" s="18"/>
      <c r="N8" s="18" t="str">
        <f>IF(L8&lt;100000,"",IF(L8&lt;200000,"yüz",IF(L8&lt;300000,"ikiyüz",IF(L8&lt;400000,"üçyüz",IF(L8&lt;500000,"dörtyüz",IF(L8&lt;600000,"beşyüz",""))))))</f>
        <v/>
      </c>
      <c r="O8" s="18" t="str">
        <f>IF(L8&gt;=1000000,"",IF(L8&gt;=900000,"dokuzyüz",IF(L8&gt;=800000,"sekizyüz",IF(L8&gt;=700000,"yediyüz",IF(L8&gt;=600000,"altıyüz","")))))</f>
        <v/>
      </c>
      <c r="P8" s="18" t="str">
        <f>N8&amp;O8</f>
        <v/>
      </c>
      <c r="Q8" s="23"/>
    </row>
    <row r="9" spans="1:24" ht="33.75" customHeight="1" thickBot="1" x14ac:dyDescent="0.3">
      <c r="A9" s="123"/>
      <c r="B9" s="125"/>
      <c r="C9" s="25" t="s">
        <v>15</v>
      </c>
      <c r="D9" s="26" t="s">
        <v>16</v>
      </c>
      <c r="E9" s="27" t="s">
        <v>17</v>
      </c>
      <c r="F9" s="28" t="s">
        <v>18</v>
      </c>
      <c r="G9" s="27" t="s">
        <v>19</v>
      </c>
      <c r="H9" s="100"/>
      <c r="I9" s="29" t="s">
        <v>40</v>
      </c>
      <c r="J9" s="30" t="s">
        <v>41</v>
      </c>
      <c r="K9" s="24"/>
      <c r="L9" s="17">
        <f>MOD(L8,100000)</f>
        <v>684</v>
      </c>
      <c r="M9" s="18"/>
      <c r="N9" s="18" t="str">
        <f>IF(L9&lt;10000,"",IF(L9&lt;20000,"on",IF(L9&lt;30000,"yirmi",IF(L9&lt;40000,"otuz",IF(L9&lt;50000,"kırk",IF(L9&lt;60000,"elli",""))))))</f>
        <v/>
      </c>
      <c r="O9" s="18" t="str">
        <f>IF(L9&gt;=100000,"",IF(L9&gt;=90000,"doksan",IF(L9&gt;=80000,"seksen",IF(L9&gt;=70000,"yetmiş",IF(L9&gt;=60000,"altmış","")))))</f>
        <v/>
      </c>
      <c r="P9" s="18" t="str">
        <f>N9&amp;O9&amp;IF(P10="",Q9,"")</f>
        <v/>
      </c>
      <c r="Q9" s="23" t="str">
        <f>IF(P8="","","bin")</f>
        <v/>
      </c>
    </row>
    <row r="10" spans="1:24" ht="26.25" customHeight="1" thickBot="1" x14ac:dyDescent="0.3">
      <c r="A10" s="79">
        <f ca="1">TODAY()</f>
        <v>46085</v>
      </c>
      <c r="B10" s="31" t="s">
        <v>48</v>
      </c>
      <c r="C10" s="32">
        <v>0.66666666666666663</v>
      </c>
      <c r="D10" s="33">
        <f>B7</f>
        <v>420</v>
      </c>
      <c r="E10" s="34">
        <f>C10*D10</f>
        <v>280</v>
      </c>
      <c r="F10" s="35" t="s">
        <v>20</v>
      </c>
      <c r="G10" s="34">
        <f>150*2</f>
        <v>300</v>
      </c>
      <c r="H10" s="75">
        <f>E10+G10</f>
        <v>580</v>
      </c>
      <c r="I10" s="36">
        <v>0.33333333333333331</v>
      </c>
      <c r="J10" s="76">
        <v>0.79166666666666663</v>
      </c>
      <c r="K10" s="4"/>
      <c r="L10" s="17">
        <f>MOD(L9,10000)</f>
        <v>684</v>
      </c>
      <c r="M10" s="18"/>
      <c r="N10" s="18" t="str">
        <f>IF(L10&lt;1000,"",IF(L10&lt;2000,"bin",IF(L10&lt;3000,"ikibin",IF(L10&lt;4000,"üçbin",IF(L10&lt;5000,"dörtbin",IF(L10&lt;6000,"beşbin",""))))))</f>
        <v/>
      </c>
      <c r="O10" s="18" t="str">
        <f>IF(L10&gt;=10000,"",IF(L10&gt;=9000,"dokuzbin",IF(L10&gt;=8000,"sekizbin",IF(L10&gt;=7000,"yedibin",IF(L10&gt;=6000,"altıbin","")))))</f>
        <v/>
      </c>
      <c r="P10" s="18" t="str">
        <f>IF(L9&lt;1000,"",N10&amp;O10)</f>
        <v/>
      </c>
      <c r="Q10" s="23"/>
    </row>
    <row r="11" spans="1:24" ht="24" customHeight="1" thickBot="1" x14ac:dyDescent="0.3">
      <c r="A11" s="79">
        <f ca="1">TODAY()</f>
        <v>46085</v>
      </c>
      <c r="B11" s="37" t="s">
        <v>42</v>
      </c>
      <c r="C11" s="38"/>
      <c r="D11" s="39"/>
      <c r="E11" s="40"/>
      <c r="F11" s="90" t="s">
        <v>21</v>
      </c>
      <c r="G11" s="89">
        <f>(10+7*6)*2</f>
        <v>104</v>
      </c>
      <c r="H11" s="91">
        <f>SUM(G11)</f>
        <v>104</v>
      </c>
      <c r="I11" s="41"/>
      <c r="J11" s="42"/>
      <c r="K11" s="4"/>
      <c r="L11" s="17">
        <f>MOD(L10,1000)</f>
        <v>684</v>
      </c>
      <c r="M11" s="18"/>
      <c r="N11" s="18" t="str">
        <f>IF(L11&lt;100,"",IF(L11&lt;200,"yüz",IF(L11&lt;300,"ikiyüz",IF(L11&lt;400,"üçyüz",IF(L11&lt;500,"dörtyüz",IF(L11&lt;600,"beşyüz",""))))))</f>
        <v/>
      </c>
      <c r="O11" s="18" t="str">
        <f>IF(L11&gt;=1000,"",IF(L11&gt;=900,"dokuzyüz",IF(L11&gt;=800,"sekizyüz",IF(L11&gt;=700,"yediyüz",IF(L11&gt;=600,"altıyüz","")))))</f>
        <v>altıyüz</v>
      </c>
      <c r="P11" s="18" t="str">
        <f>N11&amp;O11</f>
        <v>altıyüz</v>
      </c>
      <c r="Q11" s="23"/>
    </row>
    <row r="12" spans="1:24" ht="15.75" thickBot="1" x14ac:dyDescent="0.3">
      <c r="A12" s="80"/>
      <c r="B12" s="37"/>
      <c r="C12" s="38"/>
      <c r="D12" s="39"/>
      <c r="E12" s="40"/>
      <c r="F12" s="38"/>
      <c r="G12" s="40"/>
      <c r="H12" s="43"/>
      <c r="I12" s="38"/>
      <c r="J12" s="44"/>
      <c r="K12" s="4"/>
      <c r="L12" s="17">
        <f>MOD(L11,100)</f>
        <v>84</v>
      </c>
      <c r="M12" s="18"/>
      <c r="N12" s="18" t="str">
        <f>IF(L12&lt;10,"",IF(L12&lt;20,"on",IF(L12&lt;30,"yirmi",IF(L12&lt;40,"otuz",IF(L12&lt;50,"kırk",IF(L12&lt;60,"elli",""))))))</f>
        <v/>
      </c>
      <c r="O12" s="18" t="str">
        <f>IF(L12&gt;=100,"",IF(L12&gt;=90,"doksan",IF(L12&gt;=80,"seksen",IF(L12&gt;=70,"yetmiş",IF(L12&gt;=60,"altmış","")))))</f>
        <v>seksen</v>
      </c>
      <c r="P12" s="18" t="str">
        <f>N12&amp;O12</f>
        <v>seksen</v>
      </c>
      <c r="Q12" s="23" t="str">
        <f>IF(P11="","","")</f>
        <v/>
      </c>
    </row>
    <row r="13" spans="1:24" ht="15.75" thickBot="1" x14ac:dyDescent="0.3">
      <c r="A13" s="80"/>
      <c r="B13" s="37"/>
      <c r="C13" s="38"/>
      <c r="D13" s="39"/>
      <c r="E13" s="40"/>
      <c r="F13" s="38"/>
      <c r="G13" s="40"/>
      <c r="H13" s="43"/>
      <c r="I13" s="45"/>
      <c r="J13" s="46"/>
      <c r="K13" s="4"/>
      <c r="L13" s="17">
        <f>MOD(L12,10)</f>
        <v>4</v>
      </c>
      <c r="M13" s="18"/>
      <c r="N13" s="18" t="str">
        <f>IF(L13&lt;1,"",IF(L13&lt;2,"bir",IF(L13&lt;3,"iki",IF(L13&lt;4,"üç",IF(L13&lt;5,"dört",IF(L13&lt;6,"beş",""))))))</f>
        <v>dört</v>
      </c>
      <c r="O13" s="18" t="str">
        <f>IF(L13&gt;=10,"",IF(L13&gt;=9,"dokuz",IF(L13&gt;=8,"sekiz",IF(L13&gt;=7,"yedi",IF(L13&gt;=6,"altı","")))))</f>
        <v/>
      </c>
      <c r="P13" s="18" t="str">
        <f>IF(L12&lt;1,"",N13&amp;O13)</f>
        <v>dört</v>
      </c>
      <c r="Q13" s="23"/>
      <c r="V13"/>
    </row>
    <row r="14" spans="1:24" ht="15.75" thickBot="1" x14ac:dyDescent="0.3">
      <c r="A14" s="80"/>
      <c r="B14" s="37"/>
      <c r="C14" s="38"/>
      <c r="D14" s="39"/>
      <c r="E14" s="40"/>
      <c r="F14" s="38"/>
      <c r="G14" s="40"/>
      <c r="H14" s="43"/>
      <c r="I14" s="41"/>
      <c r="J14" s="46"/>
      <c r="K14" s="4"/>
      <c r="L14" s="17">
        <f>ROUND(MOD(L13,1),2)</f>
        <v>0</v>
      </c>
      <c r="M14" s="18"/>
      <c r="N14" s="18" t="str">
        <f>IF(L14&lt;0.1,"",IF(L14&lt;0.2,"on",IF(L14&lt;0.3,"yirmi",IF(L14&lt;0.4,"otuz",IF(L14&lt;0.5,"kırk",IF(L14&lt;0.6,"elli",""))))))</f>
        <v/>
      </c>
      <c r="O14" s="18" t="str">
        <f>IF(L14&gt;=1,"",IF(L14&gt;=0.9,"doksan",IF(L14&gt;=0.8,"seksen",IF(L14&gt;=0.7,"yetmiş",IF(L14&gt;=0.6,"altmış","")))))</f>
        <v/>
      </c>
      <c r="P14" s="18" t="str">
        <f>N14&amp;O14</f>
        <v/>
      </c>
      <c r="Q14" s="23" t="s">
        <v>22</v>
      </c>
    </row>
    <row r="15" spans="1:24" ht="15.75" thickBot="1" x14ac:dyDescent="0.3">
      <c r="A15" s="80"/>
      <c r="B15" s="37"/>
      <c r="C15" s="38"/>
      <c r="D15" s="39"/>
      <c r="E15" s="40"/>
      <c r="F15" s="38"/>
      <c r="G15" s="40"/>
      <c r="H15" s="43"/>
      <c r="I15" s="38"/>
      <c r="J15" s="46"/>
      <c r="K15" s="4"/>
      <c r="L15" s="17">
        <f>ROUND(MOD(L14,0.1),2)</f>
        <v>0</v>
      </c>
      <c r="M15" s="18"/>
      <c r="N15" s="18" t="str">
        <f>IF(L15&lt;0.01,"",IF(L15&lt;0.02,"bir",IF(L15&lt;0.03,"iki",IF(L15&lt;0.04,"üç",IF(L15&lt;0.05,"dört",IF(L15&lt;0.06,"beş",""))))))</f>
        <v/>
      </c>
      <c r="O15" s="18" t="str">
        <f>IF(L15&gt;=0.1,"",IF(L15&gt;=0.09,"dokuz",IF(L15&gt;=0.08,"sekiz",IF(L15&gt;=0.07,"yedi",IF(L15&gt;=0.06,"altı","")))))</f>
        <v/>
      </c>
      <c r="P15" s="18" t="str">
        <f>N15&amp;O15</f>
        <v/>
      </c>
      <c r="Q15" s="23" t="s">
        <v>23</v>
      </c>
    </row>
    <row r="16" spans="1:24" ht="15.75" thickBot="1" x14ac:dyDescent="0.3">
      <c r="A16" s="112" t="s">
        <v>24</v>
      </c>
      <c r="B16" s="113"/>
      <c r="C16" s="113"/>
      <c r="D16" s="113"/>
      <c r="E16" s="113"/>
      <c r="F16" s="113"/>
      <c r="G16" s="114"/>
      <c r="H16" s="74">
        <f>SUM(H10:H15)</f>
        <v>684</v>
      </c>
      <c r="I16" s="115"/>
      <c r="J16" s="116"/>
      <c r="K16" s="4"/>
      <c r="L16" s="47"/>
      <c r="M16" s="18"/>
      <c r="N16" s="18"/>
      <c r="O16" s="18"/>
      <c r="P16" s="18"/>
      <c r="Q16" s="23"/>
    </row>
    <row r="17" spans="1:17" x14ac:dyDescent="0.25">
      <c r="A17" s="78"/>
      <c r="B17" s="48"/>
      <c r="C17" s="48"/>
      <c r="D17" s="48"/>
      <c r="E17" s="48"/>
      <c r="F17" s="48"/>
      <c r="G17" s="48"/>
      <c r="H17" s="49"/>
      <c r="I17" s="48"/>
      <c r="J17" s="50"/>
      <c r="K17" s="4"/>
      <c r="L17" s="47" t="str">
        <f>CONCATENATE(P6,P7,P8,P9,P10,P11,P12,P13)</f>
        <v>altıyüzseksendört</v>
      </c>
      <c r="M17" s="18" t="str">
        <f>CONCATENATE(P14,P15)</f>
        <v/>
      </c>
      <c r="N17" s="18" t="str">
        <f>IF(L17="","sıfır",L17)</f>
        <v>altıyüzseksendört</v>
      </c>
      <c r="O17" s="18" t="str">
        <f>IF(M17="","sıfır",M17)</f>
        <v>sıfır</v>
      </c>
      <c r="P17" s="18"/>
      <c r="Q17" s="23"/>
    </row>
    <row r="18" spans="1:17" ht="27" customHeight="1" thickBot="1" x14ac:dyDescent="0.3">
      <c r="A18" s="117" t="s">
        <v>25</v>
      </c>
      <c r="B18" s="118"/>
      <c r="C18" s="118"/>
      <c r="D18" s="119" t="str">
        <f>CONCATENATE(H16,L18)</f>
        <v>684//altıyüzseksendört TL sıfırKuruş//</v>
      </c>
      <c r="E18" s="119"/>
      <c r="F18" s="119"/>
      <c r="G18" s="119"/>
      <c r="H18" s="120" t="s">
        <v>26</v>
      </c>
      <c r="I18" s="120"/>
      <c r="J18" s="121"/>
      <c r="K18" s="51"/>
      <c r="L18" s="103" t="str">
        <f>CONCATENATE("//",N17,Q14,O17,Q15,"//")</f>
        <v>//altıyüzseksendört TL sıfırKuruş//</v>
      </c>
      <c r="M18" s="104"/>
      <c r="N18" s="104"/>
      <c r="O18" s="104"/>
      <c r="P18" s="104"/>
      <c r="Q18" s="105"/>
    </row>
    <row r="19" spans="1:17" x14ac:dyDescent="0.25">
      <c r="A19" s="77"/>
      <c r="B19" s="52"/>
      <c r="C19" s="4"/>
      <c r="D19" s="4"/>
      <c r="E19" s="4"/>
      <c r="F19" s="4"/>
      <c r="G19" s="4"/>
      <c r="H19" s="4"/>
      <c r="I19" s="4"/>
      <c r="J19" s="53"/>
      <c r="K19" s="4"/>
      <c r="L19" s="4"/>
      <c r="M19" s="4"/>
      <c r="N19" s="4"/>
      <c r="O19" s="4"/>
      <c r="P19" s="4"/>
      <c r="Q19" s="4"/>
    </row>
    <row r="20" spans="1:17" x14ac:dyDescent="0.25">
      <c r="A20" s="77"/>
      <c r="B20" s="52"/>
      <c r="C20" s="54"/>
      <c r="D20" s="55"/>
      <c r="E20" s="92"/>
      <c r="F20" s="92"/>
      <c r="G20" s="92">
        <f ca="1">A10</f>
        <v>46085</v>
      </c>
      <c r="H20" s="92"/>
      <c r="I20" s="92"/>
      <c r="J20" s="56"/>
      <c r="K20" s="4"/>
      <c r="L20" s="4"/>
      <c r="M20" s="4"/>
      <c r="N20" s="4"/>
      <c r="O20" s="4"/>
      <c r="P20" s="4"/>
      <c r="Q20" s="4"/>
    </row>
    <row r="21" spans="1:17" ht="12.75" customHeight="1" x14ac:dyDescent="0.25">
      <c r="A21" s="77"/>
      <c r="B21" s="54" t="s">
        <v>27</v>
      </c>
      <c r="C21" s="54"/>
      <c r="D21" s="55"/>
      <c r="E21" s="55"/>
      <c r="F21" s="102" t="s">
        <v>39</v>
      </c>
      <c r="G21" s="102"/>
      <c r="H21" s="102"/>
      <c r="I21" s="55"/>
      <c r="J21" s="56"/>
      <c r="K21" s="4"/>
      <c r="L21" s="4"/>
      <c r="M21" s="4"/>
      <c r="N21" s="4"/>
      <c r="O21" s="4"/>
      <c r="P21" s="4"/>
      <c r="Q21" s="4"/>
    </row>
    <row r="22" spans="1:17" ht="25.5" customHeight="1" x14ac:dyDescent="0.25">
      <c r="A22" s="73" t="s">
        <v>38</v>
      </c>
      <c r="B22" s="65"/>
      <c r="C22" s="48"/>
      <c r="D22" s="57"/>
      <c r="E22" s="85" t="s">
        <v>44</v>
      </c>
      <c r="F22" s="94"/>
      <c r="G22" s="94"/>
      <c r="H22" s="94"/>
      <c r="I22" s="58"/>
      <c r="J22" s="59"/>
      <c r="K22" s="4"/>
      <c r="L22" s="4"/>
      <c r="M22" s="4"/>
      <c r="N22" s="4"/>
      <c r="O22" s="4"/>
      <c r="P22" s="4"/>
      <c r="Q22" s="4"/>
    </row>
    <row r="23" spans="1:17" ht="31.5" customHeight="1" x14ac:dyDescent="0.25">
      <c r="A23" s="73" t="s">
        <v>28</v>
      </c>
      <c r="B23" s="86" t="str">
        <f>CONCATENATE(B4,B3)</f>
        <v/>
      </c>
      <c r="C23" s="4"/>
      <c r="D23" s="57"/>
      <c r="E23" s="4"/>
      <c r="F23" s="95"/>
      <c r="G23" s="95"/>
      <c r="H23" s="95"/>
      <c r="I23" s="48"/>
      <c r="J23" s="50"/>
      <c r="K23" s="4"/>
      <c r="L23" s="4"/>
      <c r="M23" s="4"/>
      <c r="N23" s="4"/>
      <c r="O23" s="4"/>
      <c r="P23" s="4"/>
      <c r="Q23" s="4"/>
    </row>
    <row r="24" spans="1:17" x14ac:dyDescent="0.25">
      <c r="A24" s="73" t="s">
        <v>29</v>
      </c>
      <c r="B24" s="60"/>
      <c r="C24" s="4"/>
      <c r="D24" s="57"/>
      <c r="E24" s="4"/>
      <c r="F24" s="96"/>
      <c r="G24" s="96"/>
      <c r="H24" s="96"/>
      <c r="I24" s="61"/>
      <c r="J24" s="50"/>
      <c r="K24" s="4"/>
      <c r="L24" s="3"/>
      <c r="M24" s="3"/>
      <c r="N24" s="3"/>
      <c r="O24" s="3"/>
      <c r="P24" s="3"/>
      <c r="Q24" s="3"/>
    </row>
    <row r="25" spans="1:17" ht="15.75" thickBot="1" x14ac:dyDescent="0.3">
      <c r="A25" s="101" t="s">
        <v>30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4"/>
      <c r="L25" s="4"/>
      <c r="M25" s="4"/>
      <c r="N25" s="4"/>
      <c r="O25" s="4"/>
      <c r="P25" s="4"/>
      <c r="Q25" s="4"/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</sheetData>
  <mergeCells count="22">
    <mergeCell ref="A25:J25"/>
    <mergeCell ref="F21:H21"/>
    <mergeCell ref="L18:Q18"/>
    <mergeCell ref="C4:F4"/>
    <mergeCell ref="C5:F5"/>
    <mergeCell ref="I6:J6"/>
    <mergeCell ref="I7:J7"/>
    <mergeCell ref="I8:J8"/>
    <mergeCell ref="A16:G16"/>
    <mergeCell ref="I16:J16"/>
    <mergeCell ref="A18:C18"/>
    <mergeCell ref="D18:G18"/>
    <mergeCell ref="H18:J18"/>
    <mergeCell ref="A8:A9"/>
    <mergeCell ref="B8:B9"/>
    <mergeCell ref="C8:E8"/>
    <mergeCell ref="S3:X6"/>
    <mergeCell ref="F22:H22"/>
    <mergeCell ref="F23:H23"/>
    <mergeCell ref="F24:H24"/>
    <mergeCell ref="F8:G8"/>
    <mergeCell ref="H8:H9"/>
  </mergeCells>
  <pageMargins left="0.7" right="0.7" top="0.75" bottom="0.75" header="0.3" footer="0.3"/>
  <pageSetup paperSize="9" scale="9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6"/>
  <sheetViews>
    <sheetView workbookViewId="0">
      <selection activeCell="D31" sqref="D31"/>
    </sheetView>
  </sheetViews>
  <sheetFormatPr defaultRowHeight="15" x14ac:dyDescent="0.25"/>
  <cols>
    <col min="5" max="5" width="11.28515625" customWidth="1"/>
  </cols>
  <sheetData>
    <row r="1" spans="1:9" ht="15.75" customHeight="1" x14ac:dyDescent="0.25">
      <c r="A1" s="128" t="s">
        <v>31</v>
      </c>
      <c r="B1" s="128"/>
      <c r="C1" s="128"/>
      <c r="D1" s="128"/>
      <c r="E1" s="128"/>
      <c r="F1" s="128"/>
      <c r="G1" s="128"/>
      <c r="H1" s="128"/>
      <c r="I1" s="128"/>
    </row>
    <row r="2" spans="1:9" ht="15" customHeight="1" x14ac:dyDescent="0.25">
      <c r="A2" s="128" t="s">
        <v>45</v>
      </c>
      <c r="B2" s="128"/>
      <c r="C2" s="128"/>
      <c r="D2" s="128"/>
      <c r="E2" s="128"/>
      <c r="F2" s="128"/>
      <c r="G2" s="128"/>
      <c r="H2" s="128"/>
      <c r="I2" s="128"/>
    </row>
    <row r="3" spans="1:9" ht="15.75" customHeight="1" x14ac:dyDescent="0.25">
      <c r="A3" s="129" t="s">
        <v>43</v>
      </c>
      <c r="B3" s="129"/>
      <c r="C3" s="129"/>
      <c r="D3" s="129"/>
      <c r="E3" s="129"/>
      <c r="F3" s="129"/>
      <c r="G3" s="129"/>
      <c r="H3" s="129"/>
      <c r="I3" s="129"/>
    </row>
    <row r="7" spans="1:9" ht="15.75" x14ac:dyDescent="0.25">
      <c r="A7" s="63"/>
    </row>
    <row r="10" spans="1:9" x14ac:dyDescent="0.25">
      <c r="A10" s="130" t="s">
        <v>32</v>
      </c>
      <c r="B10" s="130"/>
      <c r="C10" s="130"/>
      <c r="D10" s="130"/>
      <c r="E10" s="130"/>
      <c r="F10" s="130"/>
      <c r="G10" s="130"/>
      <c r="H10" s="130"/>
      <c r="I10" s="130"/>
    </row>
    <row r="11" spans="1:9" x14ac:dyDescent="0.25">
      <c r="A11" s="130" t="s">
        <v>33</v>
      </c>
      <c r="B11" s="130"/>
      <c r="C11" s="130"/>
      <c r="D11" s="130"/>
      <c r="E11" s="130"/>
      <c r="F11" s="130"/>
      <c r="G11" s="130"/>
      <c r="H11" s="130"/>
      <c r="I11" s="130"/>
    </row>
    <row r="13" spans="1:9" ht="15.75" thickBot="1" x14ac:dyDescent="0.3"/>
    <row r="14" spans="1:9" x14ac:dyDescent="0.25">
      <c r="E14" s="79">
        <f ca="1">TODAY()</f>
        <v>46085</v>
      </c>
    </row>
    <row r="16" spans="1:9" ht="15.75" x14ac:dyDescent="0.25">
      <c r="A16" s="64"/>
      <c r="B16" s="64"/>
      <c r="C16" s="64"/>
      <c r="D16" s="131" t="s">
        <v>46</v>
      </c>
      <c r="E16" s="131"/>
      <c r="F16" s="131"/>
      <c r="G16" s="64"/>
      <c r="H16" s="64"/>
      <c r="I16" s="64"/>
    </row>
    <row r="17" spans="1:9" ht="15" customHeight="1" x14ac:dyDescent="0.25">
      <c r="A17" s="127" t="str">
        <f>form!B23</f>
        <v/>
      </c>
      <c r="B17" s="127"/>
      <c r="C17" s="127"/>
      <c r="D17" s="127"/>
      <c r="E17" s="127"/>
      <c r="F17" s="127"/>
      <c r="G17" s="127"/>
      <c r="H17" s="127"/>
      <c r="I17" s="127"/>
    </row>
    <row r="19" spans="1:9" ht="15.75" x14ac:dyDescent="0.25">
      <c r="D19" s="62"/>
    </row>
    <row r="20" spans="1:9" ht="15.75" x14ac:dyDescent="0.25">
      <c r="D20" s="62" t="s">
        <v>36</v>
      </c>
    </row>
    <row r="21" spans="1:9" ht="15.75" x14ac:dyDescent="0.25">
      <c r="D21" s="62"/>
    </row>
    <row r="22" spans="1:9" ht="22.5" customHeight="1" x14ac:dyDescent="0.25">
      <c r="A22" s="132" t="s">
        <v>34</v>
      </c>
      <c r="B22" s="132"/>
      <c r="C22" s="132"/>
      <c r="D22" s="132"/>
      <c r="E22" s="132"/>
      <c r="F22" s="132"/>
      <c r="G22" s="132"/>
      <c r="H22" s="132"/>
      <c r="I22" s="132"/>
    </row>
    <row r="23" spans="1:9" ht="20.25" customHeight="1" x14ac:dyDescent="0.25">
      <c r="A23" s="132" t="s">
        <v>37</v>
      </c>
      <c r="B23" s="132"/>
      <c r="C23" s="132"/>
      <c r="D23" s="132"/>
      <c r="E23" s="132"/>
      <c r="F23" s="132"/>
      <c r="G23" s="132"/>
      <c r="H23" s="132"/>
      <c r="I23" s="132"/>
    </row>
    <row r="24" spans="1:9" ht="22.5" customHeight="1" x14ac:dyDescent="0.25">
      <c r="A24" s="132" t="s">
        <v>35</v>
      </c>
      <c r="B24" s="132"/>
      <c r="C24" s="132"/>
      <c r="D24" s="132"/>
      <c r="E24" s="132"/>
      <c r="F24" s="132"/>
      <c r="G24" s="132"/>
      <c r="H24" s="132"/>
      <c r="I24" s="132"/>
    </row>
    <row r="25" spans="1:9" ht="15.75" x14ac:dyDescent="0.25">
      <c r="A25" s="132" t="s">
        <v>49</v>
      </c>
      <c r="B25" s="132"/>
      <c r="C25" s="132"/>
      <c r="D25" s="132"/>
      <c r="E25" s="132"/>
      <c r="F25" s="132"/>
      <c r="G25" s="132"/>
      <c r="H25" s="132"/>
      <c r="I25" s="132"/>
    </row>
    <row r="26" spans="1:9" ht="15.75" x14ac:dyDescent="0.25">
      <c r="A26" s="132" t="s">
        <v>50</v>
      </c>
      <c r="B26" s="132"/>
      <c r="C26" s="132"/>
      <c r="D26" s="132"/>
      <c r="E26" s="132"/>
      <c r="F26" s="132"/>
      <c r="G26" s="132"/>
      <c r="H26" s="132"/>
      <c r="I26" s="132"/>
    </row>
  </sheetData>
  <mergeCells count="12">
    <mergeCell ref="A25:I25"/>
    <mergeCell ref="A26:I26"/>
    <mergeCell ref="A22:I22"/>
    <mergeCell ref="A23:I23"/>
    <mergeCell ref="A24:I24"/>
    <mergeCell ref="A17:I17"/>
    <mergeCell ref="A1:I1"/>
    <mergeCell ref="A2:I2"/>
    <mergeCell ref="A3:I3"/>
    <mergeCell ref="A10:I10"/>
    <mergeCell ref="A11:I11"/>
    <mergeCell ref="D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form</vt:lpstr>
      <vt:lpstr>dilekçe</vt:lpstr>
      <vt:lpstr>form!Yazdırma_Alanı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2026-03-04T07:27:26Z</dcterms:modified>
</cp:coreProperties>
</file>